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366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<sst xmlns="http://schemas.openxmlformats.org/spreadsheetml/2006/main" count="33" uniqueCount="33">
  <si>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FAIR DEAL</t>
  </si>
  <si>
    <t>DEAL OR NO DEAL - SPREADSHEET</t>
  </si>
  <si>
    <t>Arithmetical average</t>
  </si>
  <si>
    <t>Boxes left:</t>
  </si>
  <si>
    <t>MEAN</t>
  </si>
  <si>
    <t>"Root mean square" value</t>
  </si>
  <si>
    <t>"Value of money" calculation</t>
  </si>
  <si>
    <t>2 box show-down</t>
  </si>
  <si>
    <t>Amount</t>
  </si>
  <si>
    <t>Utility</t>
  </si>
  <si>
    <t>Utility graph:</t>
  </si>
  <si>
    <t>Based on your attitude to money, you'd deal if</t>
  </si>
  <si>
    <t>"Fair deal" calculation</t>
  </si>
  <si>
    <t>£ Value of box 1 is:</t>
  </si>
  <si>
    <t>£ Value of box 2 is:</t>
  </si>
  <si>
    <t>Utility score</t>
  </si>
  <si>
    <t>for box:</t>
  </si>
  <si>
    <t>Banker offered money with a utility of over</t>
  </si>
  <si>
    <t>Reading off the graph, offer must be over:</t>
  </si>
  <si>
    <r>
      <t xml:space="preserve">NB. Each value </t>
    </r>
    <r>
      <rPr>
        <i/>
        <sz val="10"/>
        <rFont val="Arial"/>
        <family val="2"/>
      </rPr>
      <t xml:space="preserve">must </t>
    </r>
    <r>
      <rPr>
        <sz val="10"/>
        <rFont val="Arial"/>
        <family val="0"/>
      </rPr>
      <t>be more than the previous one</t>
    </r>
  </si>
  <si>
    <t>For each amount, score how "useful" it is from</t>
  </si>
  <si>
    <r>
      <t>1</t>
    </r>
    <r>
      <rPr>
        <sz val="10"/>
        <rFont val="Arial"/>
        <family val="0"/>
      </rPr>
      <t xml:space="preserve"> (not useful at all) to </t>
    </r>
    <r>
      <rPr>
        <b/>
        <sz val="10"/>
        <rFont val="Arial"/>
        <family val="2"/>
      </rPr>
      <t xml:space="preserve">100 </t>
    </r>
    <r>
      <rPr>
        <sz val="10"/>
        <rFont val="Arial"/>
        <family val="0"/>
      </rPr>
      <t>(fantastic)</t>
    </r>
  </si>
  <si>
    <t>that box is opened:</t>
  </si>
  <si>
    <t>Delete each number when</t>
  </si>
  <si>
    <t>Alter the numbers in the coloured boxes.</t>
  </si>
  <si>
    <t>Value 1</t>
  </si>
  <si>
    <t>Value 2</t>
  </si>
  <si>
    <t>Value 3</t>
  </si>
  <si>
    <t>Value 4</t>
  </si>
  <si>
    <t>Value 5</t>
  </si>
  <si>
    <t>average</t>
  </si>
  <si>
    <t>5 boxes left</t>
  </si>
  <si>
    <t>Utility: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</si>
</sst>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8"/>
      <name val="Arial"/>
      <family val="0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8" fillId="0" borderId="1" xfId="0" applyNumberFormat="1" applyFont="1" applyFill="1" applyBorder="1" applyAlignment="1">
      <alignment/>
    </xf>
    <xf numFmtId="164" fontId="1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1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695"/>
          <c:w val="0.94625"/>
          <c:h val="0.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Sheet1!$G$11</c:f>
              <c:strCache>
                <c:ptCount val="1"/>
                <c:pt idx="0">
                  <c:v>Utility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Sheet1!$F$12:$F$24</c:f>
              <c:numCache/>
            </c:numRef>
          </c:xVal>
          <c:yVal>
            <c:numRef>
              <c:f>Sheet1!$G$12:$G$24</c:f>
              <c:numCache/>
            </c:numRef>
          </c:yVal>
          <c:smooth val="1"/>
        </c:ser>
        <c:axId val="51764606"/>
        <c:axId val="63228271"/>
      </c:scatterChart>
      <c:valAx>
        <c:axId val="51764606"/>
        <c:scaling>
          <c:orientation val="minMax"/>
          <c:max val="250000"/>
        </c:scaling>
        <c:axPos val="b"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crossBetween val="midCat"/>
        <c:dispUnits/>
      </c:valAx>
      <c:valAx>
        <c:axId val="632282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</xdr:row>
      <xdr:rowOff>47625</xdr:rowOff>
    </xdr:from>
    <xdr:to>
      <xdr:col>13</xdr:col>
      <xdr:colOff>828675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4076700" y="1828800"/>
        <a:ext cx="40862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workbookViewId="0" topLeftCell="D1">
      <selection activeCell="M32" sqref="M32"/>
    </sheetView>
  </sheetViews>
  <sheetFormatPr defaultColWidth="9.140625" defaultRowHeight="12.75"/>
  <cols>
    <col min="1" max="1" width="13.7109375" style="0" customWidth="1"/>
    <col min="2" max="2" width="12.00390625" style="0" customWidth="1"/>
    <col min="3" max="3" width="3.57421875" style="0" customWidth="1"/>
    <col min="4" max="4" width="0.2890625" style="0" customWidth="1"/>
    <col min="5" max="5" width="3.57421875" style="0" customWidth="1"/>
    <col min="9" max="9" width="9.28125" style="0" bestFit="1" customWidth="1"/>
    <col min="10" max="10" width="13.7109375" style="0" bestFit="1" customWidth="1"/>
    <col min="11" max="12" width="7.57421875" style="0" customWidth="1"/>
    <col min="13" max="13" width="11.28125" style="0" customWidth="1"/>
    <col min="14" max="14" width="12.57421875" style="0" customWidth="1"/>
    <col min="15" max="15" width="7.57421875" style="0" customWidth="1"/>
    <col min="16" max="16" width="6.140625" style="0" customWidth="1"/>
    <col min="17" max="17" width="9.28125" style="0" customWidth="1"/>
    <col min="18" max="18" width="5.57421875" style="0" customWidth="1"/>
  </cols>
  <sheetData>
    <row r="1" ht="12.75">
      <c r="A1" s="3" t="s">
        <v>1</v>
      </c>
    </row>
    <row r="3" spans="6:10" ht="12.75">
      <c r="F3" s="5" t="s">
        <v>24</v>
      </c>
      <c r="G3" s="5"/>
      <c r="H3" s="5"/>
      <c r="I3" s="5"/>
      <c r="J3" s="5"/>
    </row>
    <row r="5" spans="1:19" ht="12.75">
      <c r="A5" s="3" t="s">
        <v>12</v>
      </c>
      <c r="D5" s="25"/>
      <c r="F5" s="3" t="s">
        <v>6</v>
      </c>
      <c r="L5" s="13"/>
      <c r="M5" s="13"/>
      <c r="N5" s="13"/>
      <c r="O5" s="13"/>
      <c r="P5" s="13"/>
      <c r="Q5" s="13"/>
      <c r="R5" s="13"/>
      <c r="S5" s="13"/>
    </row>
    <row r="6" spans="1:19" ht="12.75">
      <c r="A6" s="3"/>
      <c r="D6" s="25"/>
      <c r="F6" s="3"/>
      <c r="L6" s="13"/>
      <c r="M6" s="13"/>
      <c r="N6" s="13"/>
      <c r="O6" s="13"/>
      <c r="P6" s="13"/>
      <c r="Q6" s="13"/>
      <c r="R6" s="13"/>
      <c r="S6" s="13"/>
    </row>
    <row r="7" spans="1:19" ht="12.75">
      <c r="A7" t="s">
        <v>23</v>
      </c>
      <c r="D7" s="25"/>
      <c r="F7" t="s">
        <v>20</v>
      </c>
      <c r="L7" s="13"/>
      <c r="M7" s="13"/>
      <c r="N7" s="13"/>
      <c r="O7" s="13"/>
      <c r="P7" s="13"/>
      <c r="Q7" s="13"/>
      <c r="R7" s="13"/>
      <c r="S7" s="13"/>
    </row>
    <row r="8" spans="1:41" ht="12.75">
      <c r="A8" t="s">
        <v>22</v>
      </c>
      <c r="D8" s="25"/>
      <c r="F8" s="1" t="s">
        <v>21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4:41" ht="12.75">
      <c r="D9" s="25"/>
      <c r="F9" t="s">
        <v>19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2.75">
      <c r="A10" s="15">
        <v>0.01</v>
      </c>
      <c r="B10" s="7">
        <f aca="true" t="shared" si="0" ref="B10:B31">SQRT(A10)</f>
        <v>0.1</v>
      </c>
      <c r="C10" s="8">
        <f>IF(A10=0,0,1)</f>
        <v>1</v>
      </c>
      <c r="D10" s="26"/>
      <c r="E10" s="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2.75">
      <c r="A11" s="15">
        <v>0.1</v>
      </c>
      <c r="B11" s="7">
        <f t="shared" si="0"/>
        <v>0.31622776601683794</v>
      </c>
      <c r="C11" s="8">
        <f aca="true" t="shared" si="1" ref="C11:C31">IF(A11=0,0,1)</f>
        <v>1</v>
      </c>
      <c r="D11" s="26"/>
      <c r="E11" s="8"/>
      <c r="F11" s="1" t="s">
        <v>8</v>
      </c>
      <c r="G11" s="1" t="s">
        <v>9</v>
      </c>
      <c r="H11" s="13"/>
      <c r="I11" s="29" t="s">
        <v>10</v>
      </c>
      <c r="J11" s="30"/>
      <c r="K11" s="30"/>
      <c r="L11" s="30"/>
      <c r="M11" s="30"/>
      <c r="N11" s="30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ht="12.75">
      <c r="A12" s="15">
        <v>0.5</v>
      </c>
      <c r="B12" s="7">
        <f t="shared" si="0"/>
        <v>0.7071067811865476</v>
      </c>
      <c r="C12" s="8">
        <f t="shared" si="1"/>
        <v>1</v>
      </c>
      <c r="D12" s="26"/>
      <c r="E12" s="8"/>
      <c r="F12" s="20">
        <v>0</v>
      </c>
      <c r="G12" s="14">
        <v>1</v>
      </c>
      <c r="H12" s="10">
        <f>+($G13-$G12)/($F13-$F12)</f>
        <v>0.01</v>
      </c>
      <c r="I12" s="31">
        <f>IF($H$31&lt;$F12,0,IF($H$31&gt;$F13,$F13-$F12,$H$31-$F12))</f>
        <v>1</v>
      </c>
      <c r="J12" s="30">
        <f>IF(I12&gt;0,I12*H12,0)</f>
        <v>0.01</v>
      </c>
      <c r="K12" s="32">
        <f>+($G13-$G12)/($F13-$F12)</f>
        <v>0.01</v>
      </c>
      <c r="L12" s="31">
        <f aca="true" t="shared" si="2" ref="L12:L23">IF($H$33&lt;$F12,0,IF($H$33&gt;$F13,$F13-$F12,$H$33-$F12))</f>
        <v>100</v>
      </c>
      <c r="M12" s="30">
        <f>IF(L12&gt;0,L12*K12,0)</f>
        <v>1</v>
      </c>
      <c r="N12" s="30">
        <f>IF(AND($J$36&gt;G12,$J$36&lt;=G13),1,0)</f>
        <v>0</v>
      </c>
      <c r="O12" s="31">
        <f>(((F14-F13)/(G14-G13))*($J$36-G13)+F13)*N13</f>
        <v>0</v>
      </c>
      <c r="P12" s="32">
        <f>+($G13-$G12)/($F13-$F12)</f>
        <v>0.01</v>
      </c>
      <c r="Q12" s="31">
        <f>IF($M$31&lt;$F12,0,IF($M$31&gt;$F13,$F13-$F12,$M$31-$F12))</f>
        <v>100</v>
      </c>
      <c r="R12" s="30">
        <f>IF(Q12&gt;0,Q12*P12,0)</f>
        <v>1</v>
      </c>
      <c r="S12" s="32">
        <f>+($G13-$G12)/($F13-$F12)</f>
        <v>0.01</v>
      </c>
      <c r="T12" s="31">
        <f>IF($M$32&lt;$F12,0,IF($M$32&gt;$F13,$F13-$F12,$M$32-$F12))</f>
        <v>100</v>
      </c>
      <c r="U12" s="30">
        <f>IF(T12&gt;0,T12*S12,0)</f>
        <v>1</v>
      </c>
      <c r="V12" s="32">
        <f>+($G13-$G12)/($F13-$F12)</f>
        <v>0.01</v>
      </c>
      <c r="W12" s="31">
        <f>IF($M$33&lt;$F12,0,IF($M$33&gt;$F13,$F13-$F12,$M$33-$F12))</f>
        <v>100</v>
      </c>
      <c r="X12" s="30">
        <f>IF(W12&gt;0,W12*V12,0)</f>
        <v>1</v>
      </c>
      <c r="Y12" s="32">
        <f>+($G13-$G12)/($F13-$F12)</f>
        <v>0.01</v>
      </c>
      <c r="Z12" s="31">
        <f>IF($M$34&lt;$F12,0,IF($M$34&gt;$F13,$F13-$F12,$M$34-$F12))</f>
        <v>100</v>
      </c>
      <c r="AA12" s="30">
        <f>IF(Z12&gt;0,Z12*Y12,0)</f>
        <v>1</v>
      </c>
      <c r="AB12" s="32">
        <f>+($G13-$G12)/($F13-$F12)</f>
        <v>0.01</v>
      </c>
      <c r="AC12" s="31">
        <f>IF($M$35&lt;$F12,0,IF($M$35&gt;$F13,$F13-$F12,$M$35-$F12))</f>
        <v>100</v>
      </c>
      <c r="AD12" s="30">
        <f>IF(AC12&gt;0,AC12*AB12,0)</f>
        <v>1</v>
      </c>
      <c r="AE12" s="30">
        <f>IF(AND($N$36&gt;G12,$N$36&lt;=G13),1,0)</f>
        <v>0</v>
      </c>
      <c r="AF12" s="31">
        <f>(((F14-F13)/(G14-G13))*($N$36-G13)+F13)*AE13</f>
        <v>0</v>
      </c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15">
        <v>1</v>
      </c>
      <c r="B13" s="7">
        <f t="shared" si="0"/>
        <v>1</v>
      </c>
      <c r="C13" s="8">
        <f t="shared" si="1"/>
        <v>1</v>
      </c>
      <c r="D13" s="26"/>
      <c r="E13" s="8"/>
      <c r="F13" s="20">
        <v>100</v>
      </c>
      <c r="G13" s="19">
        <v>2</v>
      </c>
      <c r="H13" s="11">
        <f aca="true" t="shared" si="3" ref="H13:H23">+(G14-G13)/(F14-F13)</f>
        <v>0.005</v>
      </c>
      <c r="I13" s="31">
        <f aca="true" t="shared" si="4" ref="I13:I23">IF($H$31&lt;F13,0,IF($H$31&gt;F14,F14-F13,$H$31-F13))</f>
        <v>0</v>
      </c>
      <c r="J13" s="30">
        <f aca="true" t="shared" si="5" ref="J13:J23">IF(I13&gt;0,I13*H13,0)</f>
        <v>0</v>
      </c>
      <c r="K13" s="32">
        <f aca="true" t="shared" si="6" ref="K13:K23">+($G14-$G13)/($F14-$F13)</f>
        <v>0.005</v>
      </c>
      <c r="L13" s="31">
        <f t="shared" si="2"/>
        <v>400</v>
      </c>
      <c r="M13" s="30">
        <f aca="true" t="shared" si="7" ref="M13:M23">IF(L13&gt;0,L13*K13,0)</f>
        <v>2</v>
      </c>
      <c r="N13" s="30">
        <f aca="true" t="shared" si="8" ref="N13:N24">IF(AND($J$36&gt;G13,$J$36&lt;=G14),1,0)</f>
        <v>0</v>
      </c>
      <c r="O13" s="31">
        <f>(((F15-F14)/(G15-G14))*($J$36-G14)+F14)*N14</f>
        <v>0</v>
      </c>
      <c r="P13" s="32">
        <f aca="true" t="shared" si="9" ref="P13:P23">+($G14-$G13)/($F14-$F13)</f>
        <v>0.005</v>
      </c>
      <c r="Q13" s="31">
        <f aca="true" t="shared" si="10" ref="Q13:Q23">IF($M$31&lt;$F13,0,IF($M$31&gt;$F14,$F14-$F13,$M$31-$F13))</f>
        <v>400</v>
      </c>
      <c r="R13" s="30">
        <f aca="true" t="shared" si="11" ref="R13:R23">IF(Q13&gt;0,Q13*P13,0)</f>
        <v>2</v>
      </c>
      <c r="S13" s="32">
        <f aca="true" t="shared" si="12" ref="S13:S23">+($G14-$G13)/($F14-$F13)</f>
        <v>0.005</v>
      </c>
      <c r="T13" s="31">
        <f aca="true" t="shared" si="13" ref="T13:T23">IF($M$32&lt;$F13,0,IF($M$32&gt;$F14,$F14-$F13,$M$32-$F13))</f>
        <v>400</v>
      </c>
      <c r="U13" s="30">
        <f aca="true" t="shared" si="14" ref="U13:U23">IF(T13&gt;0,T13*S13,0)</f>
        <v>2</v>
      </c>
      <c r="V13" s="32">
        <f aca="true" t="shared" si="15" ref="V13:V23">+($G14-$G13)/($F14-$F13)</f>
        <v>0.005</v>
      </c>
      <c r="W13" s="31">
        <f aca="true" t="shared" si="16" ref="W13:W23">IF($M$33&lt;$F13,0,IF($M$33&gt;$F14,$F14-$F13,$M$33-$F13))</f>
        <v>400</v>
      </c>
      <c r="X13" s="30">
        <f aca="true" t="shared" si="17" ref="X13:X23">IF(W13&gt;0,W13*V13,0)</f>
        <v>2</v>
      </c>
      <c r="Y13" s="32">
        <f aca="true" t="shared" si="18" ref="Y13:Y23">+($G14-$G13)/($F14-$F13)</f>
        <v>0.005</v>
      </c>
      <c r="Z13" s="31">
        <f aca="true" t="shared" si="19" ref="Z13:Z23">IF($M$34&lt;$F13,0,IF($M$34&gt;$F14,$F14-$F13,$M$34-$F13))</f>
        <v>400</v>
      </c>
      <c r="AA13" s="30">
        <f aca="true" t="shared" si="20" ref="AA13:AA23">IF(Z13&gt;0,Z13*Y13,0)</f>
        <v>2</v>
      </c>
      <c r="AB13" s="32">
        <f aca="true" t="shared" si="21" ref="AB13:AB23">+($G14-$G13)/($F14-$F13)</f>
        <v>0.005</v>
      </c>
      <c r="AC13" s="31">
        <f aca="true" t="shared" si="22" ref="AC13:AC23">IF($M$35&lt;$F13,0,IF($M$35&gt;$F14,$F14-$F13,$M$35-$F13))</f>
        <v>400</v>
      </c>
      <c r="AD13" s="30">
        <f aca="true" t="shared" si="23" ref="AD13:AD23">IF(AC13&gt;0,AC13*AB13,0)</f>
        <v>2</v>
      </c>
      <c r="AE13" s="30">
        <f aca="true" t="shared" si="24" ref="AE13:AE24">IF(AND($N$36&gt;G13,$N$36&lt;=G14),1,0)</f>
        <v>0</v>
      </c>
      <c r="AF13" s="31">
        <f aca="true" t="shared" si="25" ref="AF13:AF23">(((F15-F14)/(G15-G14))*($N$36-G14)+F14)*AE14</f>
        <v>0</v>
      </c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2.75">
      <c r="A14" s="15">
        <v>5</v>
      </c>
      <c r="B14" s="7">
        <f t="shared" si="0"/>
        <v>2.23606797749979</v>
      </c>
      <c r="C14" s="8">
        <f t="shared" si="1"/>
        <v>1</v>
      </c>
      <c r="D14" s="26"/>
      <c r="E14" s="8"/>
      <c r="F14" s="20">
        <v>500</v>
      </c>
      <c r="G14" s="19">
        <v>4</v>
      </c>
      <c r="H14" s="11">
        <f t="shared" si="3"/>
        <v>0.002</v>
      </c>
      <c r="I14" s="31">
        <f t="shared" si="4"/>
        <v>0</v>
      </c>
      <c r="J14" s="30">
        <f t="shared" si="5"/>
        <v>0</v>
      </c>
      <c r="K14" s="32">
        <f t="shared" si="6"/>
        <v>0.002</v>
      </c>
      <c r="L14" s="31">
        <f t="shared" si="2"/>
        <v>1500</v>
      </c>
      <c r="M14" s="30">
        <f t="shared" si="7"/>
        <v>3</v>
      </c>
      <c r="N14" s="30">
        <f t="shared" si="8"/>
        <v>0</v>
      </c>
      <c r="O14" s="31">
        <f>(((F16-F15)/(G16-G15))*($J$36-G15)+F15)*N15</f>
        <v>0</v>
      </c>
      <c r="P14" s="32">
        <f t="shared" si="9"/>
        <v>0.002</v>
      </c>
      <c r="Q14" s="31">
        <f t="shared" si="10"/>
        <v>1500</v>
      </c>
      <c r="R14" s="30">
        <f t="shared" si="11"/>
        <v>3</v>
      </c>
      <c r="S14" s="32">
        <f t="shared" si="12"/>
        <v>0.002</v>
      </c>
      <c r="T14" s="31">
        <f t="shared" si="13"/>
        <v>1500</v>
      </c>
      <c r="U14" s="30">
        <f t="shared" si="14"/>
        <v>3</v>
      </c>
      <c r="V14" s="32">
        <f t="shared" si="15"/>
        <v>0.002</v>
      </c>
      <c r="W14" s="31">
        <f t="shared" si="16"/>
        <v>1500</v>
      </c>
      <c r="X14" s="30">
        <f t="shared" si="17"/>
        <v>3</v>
      </c>
      <c r="Y14" s="32">
        <f t="shared" si="18"/>
        <v>0.002</v>
      </c>
      <c r="Z14" s="31">
        <f t="shared" si="19"/>
        <v>1500</v>
      </c>
      <c r="AA14" s="30">
        <f t="shared" si="20"/>
        <v>3</v>
      </c>
      <c r="AB14" s="32">
        <f t="shared" si="21"/>
        <v>0.002</v>
      </c>
      <c r="AC14" s="31">
        <f t="shared" si="22"/>
        <v>1500</v>
      </c>
      <c r="AD14" s="30">
        <f t="shared" si="23"/>
        <v>3</v>
      </c>
      <c r="AE14" s="30">
        <f t="shared" si="24"/>
        <v>0</v>
      </c>
      <c r="AF14" s="31">
        <f t="shared" si="25"/>
        <v>0</v>
      </c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ht="12.75">
      <c r="A15" s="16">
        <v>10</v>
      </c>
      <c r="B15" s="7">
        <f t="shared" si="0"/>
        <v>3.1622776601683795</v>
      </c>
      <c r="C15" s="8">
        <f t="shared" si="1"/>
        <v>1</v>
      </c>
      <c r="D15" s="26"/>
      <c r="E15" s="8"/>
      <c r="F15" s="20">
        <v>2000</v>
      </c>
      <c r="G15" s="19">
        <v>7</v>
      </c>
      <c r="H15" s="11">
        <f t="shared" si="3"/>
        <v>0.0013333333333333333</v>
      </c>
      <c r="I15" s="31">
        <f t="shared" si="4"/>
        <v>0</v>
      </c>
      <c r="J15" s="30">
        <f t="shared" si="5"/>
        <v>0</v>
      </c>
      <c r="K15" s="32">
        <f t="shared" si="6"/>
        <v>0.0013333333333333333</v>
      </c>
      <c r="L15" s="31">
        <f t="shared" si="2"/>
        <v>3000</v>
      </c>
      <c r="M15" s="30">
        <f t="shared" si="7"/>
        <v>4</v>
      </c>
      <c r="N15" s="30">
        <f t="shared" si="8"/>
        <v>0</v>
      </c>
      <c r="O15" s="31">
        <f>(((F17-F16)/(G17-G16))*($J$36-G16)+F16)*N16</f>
        <v>0</v>
      </c>
      <c r="P15" s="32">
        <f t="shared" si="9"/>
        <v>0.0013333333333333333</v>
      </c>
      <c r="Q15" s="31">
        <f t="shared" si="10"/>
        <v>3000</v>
      </c>
      <c r="R15" s="30">
        <f t="shared" si="11"/>
        <v>4</v>
      </c>
      <c r="S15" s="32">
        <f t="shared" si="12"/>
        <v>0.0013333333333333333</v>
      </c>
      <c r="T15" s="31">
        <f t="shared" si="13"/>
        <v>3000</v>
      </c>
      <c r="U15" s="30">
        <f t="shared" si="14"/>
        <v>4</v>
      </c>
      <c r="V15" s="32">
        <f t="shared" si="15"/>
        <v>0.0013333333333333333</v>
      </c>
      <c r="W15" s="31">
        <f t="shared" si="16"/>
        <v>3000</v>
      </c>
      <c r="X15" s="30">
        <f t="shared" si="17"/>
        <v>4</v>
      </c>
      <c r="Y15" s="32">
        <f t="shared" si="18"/>
        <v>0.0013333333333333333</v>
      </c>
      <c r="Z15" s="31">
        <f t="shared" si="19"/>
        <v>3000</v>
      </c>
      <c r="AA15" s="30">
        <f t="shared" si="20"/>
        <v>4</v>
      </c>
      <c r="AB15" s="32">
        <f t="shared" si="21"/>
        <v>0.0013333333333333333</v>
      </c>
      <c r="AC15" s="31">
        <f t="shared" si="22"/>
        <v>3000</v>
      </c>
      <c r="AD15" s="30">
        <f t="shared" si="23"/>
        <v>4</v>
      </c>
      <c r="AE15" s="30">
        <f t="shared" si="24"/>
        <v>0</v>
      </c>
      <c r="AF15" s="31">
        <f t="shared" si="25"/>
        <v>0</v>
      </c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ht="12.75">
      <c r="A16" s="16">
        <v>50</v>
      </c>
      <c r="B16" s="7">
        <f t="shared" si="0"/>
        <v>7.0710678118654755</v>
      </c>
      <c r="C16" s="8">
        <f t="shared" si="1"/>
        <v>1</v>
      </c>
      <c r="D16" s="26"/>
      <c r="E16" s="8"/>
      <c r="F16" s="20">
        <v>5000</v>
      </c>
      <c r="G16" s="19">
        <v>11</v>
      </c>
      <c r="H16" s="11">
        <f t="shared" si="3"/>
        <v>0.001</v>
      </c>
      <c r="I16" s="31">
        <f t="shared" si="4"/>
        <v>0</v>
      </c>
      <c r="J16" s="30">
        <f t="shared" si="5"/>
        <v>0</v>
      </c>
      <c r="K16" s="32">
        <f t="shared" si="6"/>
        <v>0.001</v>
      </c>
      <c r="L16" s="31">
        <f t="shared" si="2"/>
        <v>10000</v>
      </c>
      <c r="M16" s="30">
        <f t="shared" si="7"/>
        <v>10</v>
      </c>
      <c r="N16" s="30">
        <f t="shared" si="8"/>
        <v>0</v>
      </c>
      <c r="O16" s="31">
        <f>(((F18-F17)/(G18-G17))*($J$36-G17)+F17)*N17</f>
        <v>0</v>
      </c>
      <c r="P16" s="32">
        <f t="shared" si="9"/>
        <v>0.001</v>
      </c>
      <c r="Q16" s="31">
        <f t="shared" si="10"/>
        <v>10000</v>
      </c>
      <c r="R16" s="30">
        <f t="shared" si="11"/>
        <v>10</v>
      </c>
      <c r="S16" s="32">
        <f t="shared" si="12"/>
        <v>0.001</v>
      </c>
      <c r="T16" s="31">
        <f t="shared" si="13"/>
        <v>10000</v>
      </c>
      <c r="U16" s="30">
        <f t="shared" si="14"/>
        <v>10</v>
      </c>
      <c r="V16" s="32">
        <f t="shared" si="15"/>
        <v>0.001</v>
      </c>
      <c r="W16" s="31">
        <f t="shared" si="16"/>
        <v>10000</v>
      </c>
      <c r="X16" s="30">
        <f t="shared" si="17"/>
        <v>10</v>
      </c>
      <c r="Y16" s="32">
        <f t="shared" si="18"/>
        <v>0.001</v>
      </c>
      <c r="Z16" s="31">
        <f t="shared" si="19"/>
        <v>10000</v>
      </c>
      <c r="AA16" s="30">
        <f t="shared" si="20"/>
        <v>10</v>
      </c>
      <c r="AB16" s="32">
        <f t="shared" si="21"/>
        <v>0.001</v>
      </c>
      <c r="AC16" s="31">
        <f t="shared" si="22"/>
        <v>10000</v>
      </c>
      <c r="AD16" s="30">
        <f t="shared" si="23"/>
        <v>10</v>
      </c>
      <c r="AE16" s="30">
        <f t="shared" si="24"/>
        <v>0</v>
      </c>
      <c r="AF16" s="31">
        <f t="shared" si="25"/>
        <v>0</v>
      </c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12.75">
      <c r="A17" s="16">
        <v>100</v>
      </c>
      <c r="B17" s="7">
        <f t="shared" si="0"/>
        <v>10</v>
      </c>
      <c r="C17" s="8">
        <f t="shared" si="1"/>
        <v>1</v>
      </c>
      <c r="D17" s="26"/>
      <c r="E17" s="8"/>
      <c r="F17" s="20">
        <v>15000</v>
      </c>
      <c r="G17" s="19">
        <v>21</v>
      </c>
      <c r="H17" s="11">
        <f t="shared" si="3"/>
        <v>0.0011</v>
      </c>
      <c r="I17" s="31">
        <f t="shared" si="4"/>
        <v>0</v>
      </c>
      <c r="J17" s="30">
        <f t="shared" si="5"/>
        <v>0</v>
      </c>
      <c r="K17" s="32">
        <f t="shared" si="6"/>
        <v>0.0011</v>
      </c>
      <c r="L17" s="31">
        <f t="shared" si="2"/>
        <v>10000</v>
      </c>
      <c r="M17" s="30">
        <f t="shared" si="7"/>
        <v>11</v>
      </c>
      <c r="N17" s="30">
        <f t="shared" si="8"/>
        <v>0</v>
      </c>
      <c r="O17" s="31">
        <f aca="true" t="shared" si="26" ref="O17:O23">(((F19-F18)/(G19-G18))*($J$36-G18)+F18)*N18</f>
        <v>0</v>
      </c>
      <c r="P17" s="32">
        <f t="shared" si="9"/>
        <v>0.0011</v>
      </c>
      <c r="Q17" s="31">
        <f t="shared" si="10"/>
        <v>10000</v>
      </c>
      <c r="R17" s="30">
        <f t="shared" si="11"/>
        <v>11</v>
      </c>
      <c r="S17" s="32">
        <f t="shared" si="12"/>
        <v>0.0011</v>
      </c>
      <c r="T17" s="31">
        <f t="shared" si="13"/>
        <v>10000</v>
      </c>
      <c r="U17" s="30">
        <f t="shared" si="14"/>
        <v>11</v>
      </c>
      <c r="V17" s="32">
        <f t="shared" si="15"/>
        <v>0.0011</v>
      </c>
      <c r="W17" s="31">
        <f t="shared" si="16"/>
        <v>10000</v>
      </c>
      <c r="X17" s="30">
        <f t="shared" si="17"/>
        <v>11</v>
      </c>
      <c r="Y17" s="32">
        <f t="shared" si="18"/>
        <v>0.0011</v>
      </c>
      <c r="Z17" s="31">
        <f t="shared" si="19"/>
        <v>10000</v>
      </c>
      <c r="AA17" s="30">
        <f t="shared" si="20"/>
        <v>11</v>
      </c>
      <c r="AB17" s="32">
        <f t="shared" si="21"/>
        <v>0.0011</v>
      </c>
      <c r="AC17" s="31">
        <f t="shared" si="22"/>
        <v>10000</v>
      </c>
      <c r="AD17" s="30">
        <f t="shared" si="23"/>
        <v>11</v>
      </c>
      <c r="AE17" s="30">
        <f t="shared" si="24"/>
        <v>0</v>
      </c>
      <c r="AF17" s="31">
        <f t="shared" si="25"/>
        <v>0</v>
      </c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2.75">
      <c r="A18" s="16">
        <v>250</v>
      </c>
      <c r="B18" s="7">
        <f t="shared" si="0"/>
        <v>15.811388300841896</v>
      </c>
      <c r="C18" s="8">
        <f t="shared" si="1"/>
        <v>1</v>
      </c>
      <c r="D18" s="26"/>
      <c r="E18" s="8"/>
      <c r="F18" s="20">
        <v>25000</v>
      </c>
      <c r="G18" s="19">
        <v>32</v>
      </c>
      <c r="H18" s="11">
        <f t="shared" si="3"/>
        <v>0.0009</v>
      </c>
      <c r="I18" s="31">
        <f t="shared" si="4"/>
        <v>0</v>
      </c>
      <c r="J18" s="30">
        <f t="shared" si="5"/>
        <v>0</v>
      </c>
      <c r="K18" s="32">
        <f t="shared" si="6"/>
        <v>0.0009</v>
      </c>
      <c r="L18" s="31">
        <f t="shared" si="2"/>
        <v>10000</v>
      </c>
      <c r="M18" s="30">
        <f t="shared" si="7"/>
        <v>9</v>
      </c>
      <c r="N18" s="30">
        <f t="shared" si="8"/>
        <v>0</v>
      </c>
      <c r="O18" s="31">
        <f t="shared" si="26"/>
        <v>46881.25</v>
      </c>
      <c r="P18" s="32">
        <f t="shared" si="9"/>
        <v>0.0009</v>
      </c>
      <c r="Q18" s="31">
        <f t="shared" si="10"/>
        <v>10000</v>
      </c>
      <c r="R18" s="30">
        <f t="shared" si="11"/>
        <v>9</v>
      </c>
      <c r="S18" s="32">
        <f t="shared" si="12"/>
        <v>0.0009</v>
      </c>
      <c r="T18" s="31">
        <f t="shared" si="13"/>
        <v>10000</v>
      </c>
      <c r="U18" s="30">
        <f t="shared" si="14"/>
        <v>9</v>
      </c>
      <c r="V18" s="32">
        <f t="shared" si="15"/>
        <v>0.0009</v>
      </c>
      <c r="W18" s="31">
        <f t="shared" si="16"/>
        <v>10000</v>
      </c>
      <c r="X18" s="30">
        <f t="shared" si="17"/>
        <v>9</v>
      </c>
      <c r="Y18" s="32">
        <f t="shared" si="18"/>
        <v>0.0009</v>
      </c>
      <c r="Z18" s="31">
        <f t="shared" si="19"/>
        <v>10000</v>
      </c>
      <c r="AA18" s="30">
        <f t="shared" si="20"/>
        <v>9</v>
      </c>
      <c r="AB18" s="32">
        <f t="shared" si="21"/>
        <v>0.0009</v>
      </c>
      <c r="AC18" s="31">
        <f t="shared" si="22"/>
        <v>10000</v>
      </c>
      <c r="AD18" s="30">
        <f t="shared" si="23"/>
        <v>9</v>
      </c>
      <c r="AE18" s="30">
        <f t="shared" si="24"/>
        <v>0</v>
      </c>
      <c r="AF18" s="31">
        <f t="shared" si="25"/>
        <v>0</v>
      </c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ht="12.75">
      <c r="A19" s="16">
        <v>500</v>
      </c>
      <c r="B19" s="7">
        <f t="shared" si="0"/>
        <v>22.360679774997898</v>
      </c>
      <c r="C19" s="8">
        <f t="shared" si="1"/>
        <v>1</v>
      </c>
      <c r="D19" s="26"/>
      <c r="E19" s="8"/>
      <c r="F19" s="20">
        <v>35000</v>
      </c>
      <c r="G19" s="19">
        <v>41</v>
      </c>
      <c r="H19" s="11">
        <f t="shared" si="3"/>
        <v>0.0008</v>
      </c>
      <c r="I19" s="31">
        <f t="shared" si="4"/>
        <v>0</v>
      </c>
      <c r="J19" s="30">
        <f t="shared" si="5"/>
        <v>0</v>
      </c>
      <c r="K19" s="32">
        <f t="shared" si="6"/>
        <v>0.0008</v>
      </c>
      <c r="L19" s="31">
        <f t="shared" si="2"/>
        <v>15000</v>
      </c>
      <c r="M19" s="30">
        <f t="shared" si="7"/>
        <v>12</v>
      </c>
      <c r="N19" s="30">
        <f t="shared" si="8"/>
        <v>1</v>
      </c>
      <c r="O19" s="31">
        <f t="shared" si="26"/>
        <v>0</v>
      </c>
      <c r="P19" s="32">
        <f t="shared" si="9"/>
        <v>0.0008</v>
      </c>
      <c r="Q19" s="31">
        <f t="shared" si="10"/>
        <v>0</v>
      </c>
      <c r="R19" s="30">
        <f t="shared" si="11"/>
        <v>0</v>
      </c>
      <c r="S19" s="32">
        <f t="shared" si="12"/>
        <v>0.0008</v>
      </c>
      <c r="T19" s="31">
        <f t="shared" si="13"/>
        <v>15000</v>
      </c>
      <c r="U19" s="30">
        <f t="shared" si="14"/>
        <v>12</v>
      </c>
      <c r="V19" s="32">
        <f t="shared" si="15"/>
        <v>0.0008</v>
      </c>
      <c r="W19" s="31">
        <f t="shared" si="16"/>
        <v>15000</v>
      </c>
      <c r="X19" s="30">
        <f t="shared" si="17"/>
        <v>12</v>
      </c>
      <c r="Y19" s="32">
        <f t="shared" si="18"/>
        <v>0.0008</v>
      </c>
      <c r="Z19" s="31">
        <f t="shared" si="19"/>
        <v>15000</v>
      </c>
      <c r="AA19" s="30">
        <f t="shared" si="20"/>
        <v>12</v>
      </c>
      <c r="AB19" s="32">
        <f t="shared" si="21"/>
        <v>0.0008</v>
      </c>
      <c r="AC19" s="31">
        <f t="shared" si="22"/>
        <v>15000</v>
      </c>
      <c r="AD19" s="30">
        <f t="shared" si="23"/>
        <v>12</v>
      </c>
      <c r="AE19" s="30">
        <f t="shared" si="24"/>
        <v>0</v>
      </c>
      <c r="AF19" s="31">
        <f t="shared" si="25"/>
        <v>75000</v>
      </c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ht="12.75">
      <c r="A20" s="16">
        <v>750</v>
      </c>
      <c r="B20" s="7">
        <f t="shared" si="0"/>
        <v>27.386127875258307</v>
      </c>
      <c r="C20" s="8">
        <f t="shared" si="1"/>
        <v>1</v>
      </c>
      <c r="D20" s="26"/>
      <c r="E20" s="8"/>
      <c r="F20" s="20">
        <v>50000</v>
      </c>
      <c r="G20" s="19">
        <v>53</v>
      </c>
      <c r="H20" s="11">
        <f t="shared" si="3"/>
        <v>0.0006</v>
      </c>
      <c r="I20" s="31">
        <f t="shared" si="4"/>
        <v>0</v>
      </c>
      <c r="J20" s="30">
        <f t="shared" si="5"/>
        <v>0</v>
      </c>
      <c r="K20" s="32">
        <f t="shared" si="6"/>
        <v>0.0006</v>
      </c>
      <c r="L20" s="31">
        <f t="shared" si="2"/>
        <v>25000</v>
      </c>
      <c r="M20" s="30">
        <f t="shared" si="7"/>
        <v>14.999999999999998</v>
      </c>
      <c r="N20" s="30">
        <f t="shared" si="8"/>
        <v>0</v>
      </c>
      <c r="O20" s="31">
        <f t="shared" si="26"/>
        <v>0</v>
      </c>
      <c r="P20" s="32">
        <f t="shared" si="9"/>
        <v>0.0006</v>
      </c>
      <c r="Q20" s="31">
        <f t="shared" si="10"/>
        <v>0</v>
      </c>
      <c r="R20" s="30">
        <f t="shared" si="11"/>
        <v>0</v>
      </c>
      <c r="S20" s="32">
        <f t="shared" si="12"/>
        <v>0.0006</v>
      </c>
      <c r="T20" s="31">
        <f t="shared" si="13"/>
        <v>0</v>
      </c>
      <c r="U20" s="30">
        <f t="shared" si="14"/>
        <v>0</v>
      </c>
      <c r="V20" s="32">
        <f t="shared" si="15"/>
        <v>0.0006</v>
      </c>
      <c r="W20" s="31">
        <f t="shared" si="16"/>
        <v>25000</v>
      </c>
      <c r="X20" s="30">
        <f t="shared" si="17"/>
        <v>14.999999999999998</v>
      </c>
      <c r="Y20" s="32">
        <f t="shared" si="18"/>
        <v>0.0006</v>
      </c>
      <c r="Z20" s="31">
        <f t="shared" si="19"/>
        <v>25000</v>
      </c>
      <c r="AA20" s="30">
        <f t="shared" si="20"/>
        <v>14.999999999999998</v>
      </c>
      <c r="AB20" s="32">
        <f t="shared" si="21"/>
        <v>0.0006</v>
      </c>
      <c r="AC20" s="31">
        <f t="shared" si="22"/>
        <v>25000</v>
      </c>
      <c r="AD20" s="30">
        <f t="shared" si="23"/>
        <v>14.999999999999998</v>
      </c>
      <c r="AE20" s="30">
        <f t="shared" si="24"/>
        <v>1</v>
      </c>
      <c r="AF20" s="31">
        <f t="shared" si="25"/>
        <v>0</v>
      </c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12.75">
      <c r="A21" s="17">
        <v>1000</v>
      </c>
      <c r="B21" s="7">
        <f t="shared" si="0"/>
        <v>31.622776601683793</v>
      </c>
      <c r="C21" s="8">
        <f t="shared" si="1"/>
        <v>1</v>
      </c>
      <c r="D21" s="26"/>
      <c r="E21" s="8"/>
      <c r="F21" s="20">
        <v>75000</v>
      </c>
      <c r="G21" s="19">
        <v>68</v>
      </c>
      <c r="H21" s="11">
        <f t="shared" si="3"/>
        <v>0.0004</v>
      </c>
      <c r="I21" s="31">
        <f t="shared" si="4"/>
        <v>0</v>
      </c>
      <c r="J21" s="30">
        <f t="shared" si="5"/>
        <v>0</v>
      </c>
      <c r="K21" s="32">
        <f t="shared" si="6"/>
        <v>0.0004</v>
      </c>
      <c r="L21" s="31">
        <f t="shared" si="2"/>
        <v>25000</v>
      </c>
      <c r="M21" s="30">
        <f t="shared" si="7"/>
        <v>10</v>
      </c>
      <c r="N21" s="30">
        <f t="shared" si="8"/>
        <v>0</v>
      </c>
      <c r="O21" s="31">
        <f t="shared" si="26"/>
        <v>0</v>
      </c>
      <c r="P21" s="32">
        <f t="shared" si="9"/>
        <v>0.0004</v>
      </c>
      <c r="Q21" s="31">
        <f t="shared" si="10"/>
        <v>0</v>
      </c>
      <c r="R21" s="30">
        <f t="shared" si="11"/>
        <v>0</v>
      </c>
      <c r="S21" s="32">
        <f t="shared" si="12"/>
        <v>0.0004</v>
      </c>
      <c r="T21" s="31">
        <f t="shared" si="13"/>
        <v>0</v>
      </c>
      <c r="U21" s="30">
        <f t="shared" si="14"/>
        <v>0</v>
      </c>
      <c r="V21" s="32">
        <f t="shared" si="15"/>
        <v>0.0004</v>
      </c>
      <c r="W21" s="31">
        <f t="shared" si="16"/>
        <v>0</v>
      </c>
      <c r="X21" s="30">
        <f t="shared" si="17"/>
        <v>0</v>
      </c>
      <c r="Y21" s="32">
        <f t="shared" si="18"/>
        <v>0.0004</v>
      </c>
      <c r="Z21" s="31">
        <f t="shared" si="19"/>
        <v>25000</v>
      </c>
      <c r="AA21" s="30">
        <f t="shared" si="20"/>
        <v>10</v>
      </c>
      <c r="AB21" s="32">
        <f t="shared" si="21"/>
        <v>0.0004</v>
      </c>
      <c r="AC21" s="31">
        <f t="shared" si="22"/>
        <v>25000</v>
      </c>
      <c r="AD21" s="30">
        <f t="shared" si="23"/>
        <v>10</v>
      </c>
      <c r="AE21" s="30">
        <f t="shared" si="24"/>
        <v>0</v>
      </c>
      <c r="AF21" s="31">
        <f t="shared" si="25"/>
        <v>0</v>
      </c>
      <c r="AG21" s="30"/>
      <c r="AH21" s="30"/>
      <c r="AI21" s="30"/>
      <c r="AJ21" s="30"/>
      <c r="AK21" s="30"/>
      <c r="AL21" s="30"/>
      <c r="AM21" s="30"/>
      <c r="AN21" s="30"/>
      <c r="AO21" s="30"/>
    </row>
    <row r="22" spans="1:41" ht="12.75">
      <c r="A22" s="17">
        <v>3000</v>
      </c>
      <c r="B22" s="7">
        <f t="shared" si="0"/>
        <v>54.772255750516614</v>
      </c>
      <c r="C22" s="8">
        <f t="shared" si="1"/>
        <v>1</v>
      </c>
      <c r="D22" s="26"/>
      <c r="E22" s="8"/>
      <c r="F22" s="20">
        <v>100000</v>
      </c>
      <c r="G22" s="19">
        <v>78</v>
      </c>
      <c r="H22" s="11">
        <f t="shared" si="3"/>
        <v>0.0002</v>
      </c>
      <c r="I22" s="31">
        <f t="shared" si="4"/>
        <v>0</v>
      </c>
      <c r="J22" s="30">
        <f t="shared" si="5"/>
        <v>0</v>
      </c>
      <c r="K22" s="32">
        <f t="shared" si="6"/>
        <v>0.0002</v>
      </c>
      <c r="L22" s="31">
        <f t="shared" si="2"/>
        <v>50000</v>
      </c>
      <c r="M22" s="30">
        <f t="shared" si="7"/>
        <v>10</v>
      </c>
      <c r="N22" s="30">
        <f t="shared" si="8"/>
        <v>0</v>
      </c>
      <c r="O22" s="31">
        <f t="shared" si="26"/>
        <v>0</v>
      </c>
      <c r="P22" s="32">
        <f t="shared" si="9"/>
        <v>0.0002</v>
      </c>
      <c r="Q22" s="31">
        <f t="shared" si="10"/>
        <v>0</v>
      </c>
      <c r="R22" s="30">
        <f t="shared" si="11"/>
        <v>0</v>
      </c>
      <c r="S22" s="32">
        <f t="shared" si="12"/>
        <v>0.0002</v>
      </c>
      <c r="T22" s="31">
        <f t="shared" si="13"/>
        <v>0</v>
      </c>
      <c r="U22" s="30">
        <f t="shared" si="14"/>
        <v>0</v>
      </c>
      <c r="V22" s="32">
        <f t="shared" si="15"/>
        <v>0.0002</v>
      </c>
      <c r="W22" s="31">
        <f t="shared" si="16"/>
        <v>0</v>
      </c>
      <c r="X22" s="30">
        <f t="shared" si="17"/>
        <v>0</v>
      </c>
      <c r="Y22" s="32">
        <f t="shared" si="18"/>
        <v>0.0002</v>
      </c>
      <c r="Z22" s="31">
        <f t="shared" si="19"/>
        <v>0</v>
      </c>
      <c r="AA22" s="30">
        <f t="shared" si="20"/>
        <v>0</v>
      </c>
      <c r="AB22" s="32">
        <f t="shared" si="21"/>
        <v>0.0002</v>
      </c>
      <c r="AC22" s="31">
        <f t="shared" si="22"/>
        <v>50000</v>
      </c>
      <c r="AD22" s="30">
        <f t="shared" si="23"/>
        <v>10</v>
      </c>
      <c r="AE22" s="30">
        <f t="shared" si="24"/>
        <v>0</v>
      </c>
      <c r="AF22" s="31">
        <f t="shared" si="25"/>
        <v>0</v>
      </c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ht="12.75">
      <c r="A23" s="17">
        <v>5000</v>
      </c>
      <c r="B23" s="7">
        <f t="shared" si="0"/>
        <v>70.71067811865476</v>
      </c>
      <c r="C23" s="8">
        <f t="shared" si="1"/>
        <v>1</v>
      </c>
      <c r="D23" s="26"/>
      <c r="E23" s="8"/>
      <c r="F23" s="20">
        <v>150000</v>
      </c>
      <c r="G23" s="19">
        <v>88</v>
      </c>
      <c r="H23" s="11">
        <f t="shared" si="3"/>
        <v>0.00012</v>
      </c>
      <c r="I23" s="31">
        <f t="shared" si="4"/>
        <v>0</v>
      </c>
      <c r="J23" s="30">
        <f t="shared" si="5"/>
        <v>0</v>
      </c>
      <c r="K23" s="32">
        <f t="shared" si="6"/>
        <v>0.00012</v>
      </c>
      <c r="L23" s="31">
        <f t="shared" si="2"/>
        <v>100000</v>
      </c>
      <c r="M23" s="30">
        <f t="shared" si="7"/>
        <v>12</v>
      </c>
      <c r="N23" s="30">
        <f t="shared" si="8"/>
        <v>0</v>
      </c>
      <c r="O23" s="31">
        <f t="shared" si="26"/>
        <v>0</v>
      </c>
      <c r="P23" s="32">
        <f t="shared" si="9"/>
        <v>0.00012</v>
      </c>
      <c r="Q23" s="31">
        <f t="shared" si="10"/>
        <v>0</v>
      </c>
      <c r="R23" s="30">
        <f t="shared" si="11"/>
        <v>0</v>
      </c>
      <c r="S23" s="32">
        <f t="shared" si="12"/>
        <v>0.00012</v>
      </c>
      <c r="T23" s="31">
        <f t="shared" si="13"/>
        <v>0</v>
      </c>
      <c r="U23" s="30">
        <f t="shared" si="14"/>
        <v>0</v>
      </c>
      <c r="V23" s="32">
        <f t="shared" si="15"/>
        <v>0.00012</v>
      </c>
      <c r="W23" s="31">
        <f t="shared" si="16"/>
        <v>0</v>
      </c>
      <c r="X23" s="30">
        <f t="shared" si="17"/>
        <v>0</v>
      </c>
      <c r="Y23" s="32">
        <f t="shared" si="18"/>
        <v>0.00012</v>
      </c>
      <c r="Z23" s="31">
        <f t="shared" si="19"/>
        <v>0</v>
      </c>
      <c r="AA23" s="30">
        <f t="shared" si="20"/>
        <v>0</v>
      </c>
      <c r="AB23" s="32">
        <f t="shared" si="21"/>
        <v>0.00012</v>
      </c>
      <c r="AC23" s="31">
        <f t="shared" si="22"/>
        <v>100000</v>
      </c>
      <c r="AD23" s="30">
        <f t="shared" si="23"/>
        <v>12</v>
      </c>
      <c r="AE23" s="30">
        <f t="shared" si="24"/>
        <v>0</v>
      </c>
      <c r="AF23" s="31">
        <f t="shared" si="25"/>
        <v>0</v>
      </c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2.75">
      <c r="A24" s="17">
        <v>10000</v>
      </c>
      <c r="B24" s="7">
        <f t="shared" si="0"/>
        <v>100</v>
      </c>
      <c r="C24" s="8">
        <f t="shared" si="1"/>
        <v>1</v>
      </c>
      <c r="D24" s="26"/>
      <c r="E24" s="8"/>
      <c r="F24" s="20">
        <v>250000</v>
      </c>
      <c r="G24" s="14">
        <v>100</v>
      </c>
      <c r="H24" s="11"/>
      <c r="I24" s="31"/>
      <c r="J24" s="30"/>
      <c r="K24" s="32"/>
      <c r="L24" s="31"/>
      <c r="M24" s="30"/>
      <c r="N24" s="30">
        <f t="shared" si="8"/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>
        <f t="shared" si="24"/>
        <v>0</v>
      </c>
      <c r="AF24" s="31">
        <f>SUM(AF12:AF23)</f>
        <v>75000</v>
      </c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ht="12.75">
      <c r="A25" s="17">
        <v>15000</v>
      </c>
      <c r="B25" s="7">
        <f t="shared" si="0"/>
        <v>122.47448713915891</v>
      </c>
      <c r="C25" s="8">
        <f t="shared" si="1"/>
        <v>1</v>
      </c>
      <c r="D25" s="26"/>
      <c r="E25" s="8"/>
      <c r="F25" s="20"/>
      <c r="H25" s="27"/>
      <c r="I25" s="31"/>
      <c r="J25" s="30"/>
      <c r="K25" s="33"/>
      <c r="L25" s="3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ht="12.75">
      <c r="A26" s="17">
        <v>20000</v>
      </c>
      <c r="B26" s="7">
        <f t="shared" si="0"/>
        <v>141.4213562373095</v>
      </c>
      <c r="C26" s="8">
        <f t="shared" si="1"/>
        <v>1</v>
      </c>
      <c r="D26" s="26"/>
      <c r="E26" s="8"/>
      <c r="H26" s="1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2.75">
      <c r="A27" s="18">
        <v>35000</v>
      </c>
      <c r="B27" s="7">
        <f t="shared" si="0"/>
        <v>187.08286933869707</v>
      </c>
      <c r="C27" s="8">
        <f t="shared" si="1"/>
        <v>1</v>
      </c>
      <c r="D27" s="26"/>
      <c r="E27" s="8"/>
      <c r="F27" s="4"/>
      <c r="H27" s="1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2.75">
      <c r="A28" s="18">
        <v>50000</v>
      </c>
      <c r="B28" s="7">
        <f t="shared" si="0"/>
        <v>223.60679774997897</v>
      </c>
      <c r="C28" s="8">
        <f t="shared" si="1"/>
        <v>1</v>
      </c>
      <c r="D28" s="26"/>
      <c r="E28" s="8"/>
      <c r="H28" s="1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2.75">
      <c r="A29" s="18">
        <v>75000</v>
      </c>
      <c r="B29" s="7">
        <f t="shared" si="0"/>
        <v>273.8612787525831</v>
      </c>
      <c r="C29" s="8">
        <f t="shared" si="1"/>
        <v>1</v>
      </c>
      <c r="D29" s="26"/>
      <c r="E29" s="8"/>
      <c r="F29" s="3" t="s">
        <v>7</v>
      </c>
      <c r="I29" s="30"/>
      <c r="J29" s="34" t="s">
        <v>15</v>
      </c>
      <c r="K29" s="35"/>
      <c r="L29" s="36" t="s">
        <v>31</v>
      </c>
      <c r="M29" s="37"/>
      <c r="N29" s="34" t="s">
        <v>32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2.75">
      <c r="A30" s="18">
        <v>100000</v>
      </c>
      <c r="B30" s="7">
        <f t="shared" si="0"/>
        <v>316.22776601683796</v>
      </c>
      <c r="C30" s="8">
        <f t="shared" si="1"/>
        <v>1</v>
      </c>
      <c r="D30" s="26"/>
      <c r="E30" s="8"/>
      <c r="I30" s="35"/>
      <c r="J30" s="34" t="s">
        <v>16</v>
      </c>
      <c r="K30" s="35"/>
      <c r="L30" s="35"/>
      <c r="M30" s="35"/>
      <c r="N30" s="38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2.75">
      <c r="A31" s="18">
        <v>250000</v>
      </c>
      <c r="B31" s="7">
        <f t="shared" si="0"/>
        <v>500</v>
      </c>
      <c r="C31" s="8">
        <f t="shared" si="1"/>
        <v>1</v>
      </c>
      <c r="D31" s="26"/>
      <c r="E31" s="8"/>
      <c r="F31" t="s">
        <v>13</v>
      </c>
      <c r="H31" s="22">
        <v>1</v>
      </c>
      <c r="I31" s="35"/>
      <c r="J31" s="39">
        <f>SUM(J12:J24)+1</f>
        <v>1.01</v>
      </c>
      <c r="K31" s="35"/>
      <c r="L31" s="35" t="s">
        <v>25</v>
      </c>
      <c r="M31" s="40">
        <v>35000</v>
      </c>
      <c r="N31" s="39">
        <f>SUM(R$12:R$23)+1</f>
        <v>41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2:14" ht="12.75">
      <c r="B32" s="7">
        <f>SUM(B10:B31)</f>
        <v>2111.931209653256</v>
      </c>
      <c r="C32" s="8"/>
      <c r="D32" s="26"/>
      <c r="E32" s="8"/>
      <c r="J32" s="23"/>
      <c r="L32" t="s">
        <v>26</v>
      </c>
      <c r="M32" s="22">
        <v>50000</v>
      </c>
      <c r="N32" s="24">
        <f>SUM(U$12:U$23)+1</f>
        <v>53</v>
      </c>
    </row>
    <row r="33" spans="1:14" ht="12.75">
      <c r="A33" t="s">
        <v>3</v>
      </c>
      <c r="B33">
        <f>SUM(C10:C32)</f>
        <v>22</v>
      </c>
      <c r="D33" s="25"/>
      <c r="F33" t="s">
        <v>14</v>
      </c>
      <c r="H33" s="22">
        <v>250000</v>
      </c>
      <c r="J33" s="24">
        <f>SUM(M12:M24)+1</f>
        <v>100</v>
      </c>
      <c r="L33" t="s">
        <v>27</v>
      </c>
      <c r="M33" s="22">
        <v>75000</v>
      </c>
      <c r="N33" s="24">
        <f>SUM(X$12:X$23)+1</f>
        <v>68</v>
      </c>
    </row>
    <row r="34" spans="2:14" ht="12.75">
      <c r="B34" s="2"/>
      <c r="D34" s="25"/>
      <c r="J34" s="23"/>
      <c r="L34" t="s">
        <v>28</v>
      </c>
      <c r="M34" s="22">
        <v>100000</v>
      </c>
      <c r="N34" s="24">
        <f>SUM(AA$12:AA$23)+1</f>
        <v>78</v>
      </c>
    </row>
    <row r="35" spans="1:14" ht="12.75">
      <c r="A35" s="1" t="s">
        <v>4</v>
      </c>
      <c r="B35" s="9">
        <f>SUM(A10:A31)/B33</f>
        <v>25712.118636363637</v>
      </c>
      <c r="D35" s="25"/>
      <c r="F35" t="s">
        <v>11</v>
      </c>
      <c r="J35" s="23"/>
      <c r="L35" t="s">
        <v>29</v>
      </c>
      <c r="M35" s="22">
        <v>250000</v>
      </c>
      <c r="N35" s="24">
        <f>SUM(AD$12:AD$23)+1</f>
        <v>100</v>
      </c>
    </row>
    <row r="36" spans="1:15" ht="12.75">
      <c r="A36" s="4" t="s">
        <v>2</v>
      </c>
      <c r="B36" s="2"/>
      <c r="D36" s="25"/>
      <c r="F36" t="s">
        <v>17</v>
      </c>
      <c r="H36" s="12"/>
      <c r="J36" s="24">
        <f>+(J31+J33)/2</f>
        <v>50.505</v>
      </c>
      <c r="N36" s="28">
        <f>+SUM(N31:N35)/5</f>
        <v>68</v>
      </c>
      <c r="O36" s="6" t="s">
        <v>30</v>
      </c>
    </row>
    <row r="37" ht="13.5" thickBot="1">
      <c r="D37" s="25"/>
    </row>
    <row r="38" spans="1:14" ht="21.75" thickBot="1" thickTop="1">
      <c r="A38" s="1" t="s">
        <v>0</v>
      </c>
      <c r="B38" s="21">
        <f>(B32/B33)^2</f>
        <v>9215.399657660051</v>
      </c>
      <c r="D38" s="25"/>
      <c r="F38" t="s">
        <v>18</v>
      </c>
      <c r="J38" s="21">
        <f>SUM(O11:O22)</f>
        <v>46881.25</v>
      </c>
      <c r="N38" s="21">
        <f>AF24</f>
        <v>75000</v>
      </c>
    </row>
    <row r="39" spans="1:4" ht="13.5" thickTop="1">
      <c r="A39" s="4" t="s">
        <v>5</v>
      </c>
      <c r="B39" s="2"/>
      <c r="D39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Labyrinth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Bodycombe</dc:creator>
  <cp:keywords/>
  <dc:description/>
  <cp:lastModifiedBy>David Bodycombe</cp:lastModifiedBy>
  <dcterms:created xsi:type="dcterms:W3CDTF">2005-11-08T01:31:16Z</dcterms:created>
  <dcterms:modified xsi:type="dcterms:W3CDTF">2005-11-12T13:21:52Z</dcterms:modified>
  <cp:category/>
  <cp:version/>
  <cp:contentType/>
  <cp:contentStatus/>
</cp:coreProperties>
</file>